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5" windowHeight="11730" tabRatio="698" firstSheet="2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Лист1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<sst xmlns="http://schemas.openxmlformats.org/spreadsheetml/2006/main" count="832" uniqueCount="68">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</sst>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wrapText="1"/>
    </xf>
    <xf numFmtId="200" fontId="0" fillId="34" borderId="0" xfId="0" applyNumberFormat="1" applyFill="1" applyAlignment="1">
      <alignment/>
    </xf>
    <xf numFmtId="196" fontId="22" fillId="34" borderId="0" xfId="0" applyNumberFormat="1" applyFont="1" applyFill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200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39" customFormat="1" ht="15" customHeight="1">
      <c r="A24" s="156" t="s">
        <v>7</v>
      </c>
      <c r="B24" s="144">
        <f>34265.4-1534.5+750.4</f>
        <v>33481.3</v>
      </c>
      <c r="C24" s="144">
        <v>9827.7</v>
      </c>
      <c r="D24" s="144"/>
      <c r="E24" s="144"/>
      <c r="F24" s="144">
        <f>75.3+504.8</f>
        <v>580.1</v>
      </c>
      <c r="G24" s="144">
        <v>29.3</v>
      </c>
      <c r="H24" s="144"/>
      <c r="I24" s="144">
        <v>0.6</v>
      </c>
      <c r="J24" s="144"/>
      <c r="K24" s="144">
        <f>441.9+11816.1</f>
        <v>12258</v>
      </c>
      <c r="L24" s="144">
        <f>2322.7+1.7</f>
        <v>2324.3999999999996</v>
      </c>
      <c r="M24" s="144">
        <f>7.7+19.7</f>
        <v>27.4</v>
      </c>
      <c r="N24" s="144"/>
      <c r="O24" s="144">
        <f>186.3+953.3</f>
        <v>1139.6</v>
      </c>
      <c r="P24" s="144">
        <v>126</v>
      </c>
      <c r="Q24" s="144">
        <f>82.9+25</f>
        <v>107.9</v>
      </c>
      <c r="R24" s="144">
        <v>814</v>
      </c>
      <c r="S24" s="144">
        <v>15.2</v>
      </c>
      <c r="T24" s="144">
        <f>66.4+170.5</f>
        <v>236.9</v>
      </c>
      <c r="U24" s="144"/>
      <c r="V24" s="144">
        <f>7740.6+7930.3</f>
        <v>15670.900000000001</v>
      </c>
      <c r="W24" s="144">
        <v>379</v>
      </c>
      <c r="X24" s="144"/>
      <c r="Y24" s="144"/>
      <c r="Z24" s="144"/>
      <c r="AA24" s="144"/>
      <c r="AB24" s="144"/>
      <c r="AC24" s="144"/>
      <c r="AD24" s="144"/>
      <c r="AE24" s="144"/>
      <c r="AF24" s="144">
        <f>SUM(D24:AD24)</f>
        <v>33709.3</v>
      </c>
      <c r="AG24" s="144">
        <f t="shared" si="3"/>
        <v>9599.699999999997</v>
      </c>
      <c r="AI24" s="157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0">
        <v>11</v>
      </c>
      <c r="K4" s="8">
        <v>12</v>
      </c>
      <c r="L4" s="140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1"/>
      <c r="K7" s="38">
        <v>35038.35</v>
      </c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42">
        <v>2877.6</v>
      </c>
      <c r="K8" s="138">
        <v>1864.4</v>
      </c>
      <c r="L8" s="142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43">
        <f t="shared" si="0"/>
        <v>1063.1</v>
      </c>
      <c r="K9" s="68">
        <f t="shared" si="0"/>
        <v>50999.70000000001</v>
      </c>
      <c r="L9" s="143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4">
        <v>67.5</v>
      </c>
      <c r="K10" s="67">
        <v>24.3</v>
      </c>
      <c r="L10" s="144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4"/>
      <c r="K11" s="67"/>
      <c r="L11" s="144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144"/>
      <c r="K12" s="67"/>
      <c r="L12" s="144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4">
        <f t="shared" si="2"/>
        <v>67.5</v>
      </c>
      <c r="K14" s="67">
        <f t="shared" si="2"/>
        <v>24.3</v>
      </c>
      <c r="L14" s="144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4">
        <v>178.6</v>
      </c>
      <c r="K15" s="67">
        <f>57.8+36528.9</f>
        <v>36586.700000000004</v>
      </c>
      <c r="L15" s="144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39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5"/>
      <c r="K16" s="75">
        <v>36528.9</v>
      </c>
      <c r="L16" s="145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58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4"/>
      <c r="K17" s="67">
        <v>36528.9</v>
      </c>
      <c r="L17" s="144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153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39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4">
        <v>2.2</v>
      </c>
      <c r="K19" s="67"/>
      <c r="L19" s="144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39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4">
        <v>134.5</v>
      </c>
      <c r="K20" s="67">
        <v>0.6</v>
      </c>
      <c r="L20" s="144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39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4"/>
      <c r="K21" s="67"/>
      <c r="L21" s="144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4">
        <f t="shared" si="4"/>
        <v>41.900000000000006</v>
      </c>
      <c r="K23" s="67">
        <f t="shared" si="4"/>
        <v>57.20000000000291</v>
      </c>
      <c r="L23" s="144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39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144">
        <v>402.7</v>
      </c>
      <c r="K24" s="67">
        <f>21.6+10818.2</f>
        <v>10839.800000000001</v>
      </c>
      <c r="L24" s="144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62" customFormat="1" ht="15" customHeight="1">
      <c r="A25" s="159" t="s">
        <v>39</v>
      </c>
      <c r="B25" s="145">
        <f>22002.9+185.6</f>
        <v>22188.5</v>
      </c>
      <c r="C25" s="145">
        <v>2333.8</v>
      </c>
      <c r="D25" s="145"/>
      <c r="E25" s="145"/>
      <c r="F25" s="145"/>
      <c r="G25" s="145">
        <v>154.4</v>
      </c>
      <c r="H25" s="145">
        <v>28.9</v>
      </c>
      <c r="I25" s="145">
        <v>1674.2</v>
      </c>
      <c r="J25" s="145"/>
      <c r="K25" s="145">
        <v>10818.2</v>
      </c>
      <c r="L25" s="145">
        <v>662.4</v>
      </c>
      <c r="M25" s="145"/>
      <c r="N25" s="145">
        <v>834.4</v>
      </c>
      <c r="O25" s="145">
        <v>49.5</v>
      </c>
      <c r="P25" s="145">
        <v>213.2</v>
      </c>
      <c r="Q25" s="145">
        <v>378.8</v>
      </c>
      <c r="R25" s="145">
        <v>338</v>
      </c>
      <c r="S25" s="145">
        <v>188.2</v>
      </c>
      <c r="T25" s="145">
        <v>217.6</v>
      </c>
      <c r="U25" s="145">
        <v>8656.4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24214.2</v>
      </c>
      <c r="AG25" s="160">
        <f t="shared" si="3"/>
        <v>308.09999999999854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144">
        <f t="shared" si="5"/>
        <v>402.7</v>
      </c>
      <c r="K32" s="67">
        <f t="shared" si="5"/>
        <v>10839.800000000001</v>
      </c>
      <c r="L32" s="144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144"/>
      <c r="K33" s="67">
        <v>41</v>
      </c>
      <c r="L33" s="144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4"/>
      <c r="K34" s="67">
        <v>35.4</v>
      </c>
      <c r="L34" s="144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>
        <v>0.7</v>
      </c>
      <c r="L36" s="144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4.900000000000001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4"/>
      <c r="K40" s="67">
        <f>25.5</f>
        <v>25.5</v>
      </c>
      <c r="L40" s="144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4"/>
      <c r="K41" s="67"/>
      <c r="L41" s="144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144"/>
      <c r="K44" s="67">
        <v>0.4</v>
      </c>
      <c r="L44" s="144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4">
        <f t="shared" si="9"/>
        <v>0</v>
      </c>
      <c r="K46" s="67">
        <f t="shared" si="9"/>
        <v>25.1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6"/>
      <c r="K47" s="79">
        <v>16.8</v>
      </c>
      <c r="L47" s="146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6"/>
      <c r="K48" s="79"/>
      <c r="L48" s="146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4"/>
      <c r="K49" s="67"/>
      <c r="L49" s="144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4">
        <f t="shared" si="10"/>
        <v>0</v>
      </c>
      <c r="K51" s="67">
        <f t="shared" si="10"/>
        <v>16.8</v>
      </c>
      <c r="L51" s="144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4">
        <v>129.5</v>
      </c>
      <c r="K52" s="67">
        <f>978.2</f>
        <v>978.2</v>
      </c>
      <c r="L52" s="144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4"/>
      <c r="K53" s="67">
        <v>31.9</v>
      </c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144">
        <v>36.6</v>
      </c>
      <c r="K54" s="67"/>
      <c r="L54" s="144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4"/>
      <c r="K55" s="67"/>
      <c r="L55" s="144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</v>
      </c>
      <c r="C57" s="144">
        <v>62.500000000000114</v>
      </c>
      <c r="D57" s="144"/>
      <c r="E57" s="144">
        <v>8.4</v>
      </c>
      <c r="F57" s="144"/>
      <c r="G57" s="144"/>
      <c r="H57" s="144"/>
      <c r="I57" s="144"/>
      <c r="J57" s="144">
        <v>29.4</v>
      </c>
      <c r="K57" s="144"/>
      <c r="L57" s="144">
        <v>8.5</v>
      </c>
      <c r="M57" s="144"/>
      <c r="N57" s="144"/>
      <c r="O57" s="144"/>
      <c r="P57" s="144">
        <v>0.2</v>
      </c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46.5</v>
      </c>
      <c r="AG57" s="144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4">
        <f t="shared" si="12"/>
        <v>7.200000000000003</v>
      </c>
      <c r="K60" s="67">
        <f t="shared" si="12"/>
        <v>0</v>
      </c>
      <c r="L60" s="144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4">
        <v>18.9</v>
      </c>
      <c r="K62" s="72"/>
      <c r="L62" s="144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4"/>
      <c r="K63" s="67"/>
      <c r="L63" s="144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4">
        <v>2.2</v>
      </c>
      <c r="K65" s="67"/>
      <c r="L65" s="144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4">
        <v>1.1</v>
      </c>
      <c r="K66" s="67"/>
      <c r="L66" s="144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4">
        <f t="shared" si="15"/>
        <v>15.599999999999998</v>
      </c>
      <c r="K68" s="67">
        <f t="shared" si="15"/>
        <v>0</v>
      </c>
      <c r="L68" s="144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4"/>
      <c r="K69" s="67"/>
      <c r="L69" s="144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4">
        <v>6.5</v>
      </c>
      <c r="K72" s="67">
        <f>3.7+0.6+0.8</f>
        <v>5.1</v>
      </c>
      <c r="L72" s="144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4"/>
      <c r="K75" s="67">
        <v>3.7</v>
      </c>
      <c r="L75" s="144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6"/>
      <c r="K76" s="79">
        <v>82.9</v>
      </c>
      <c r="L76" s="146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6"/>
      <c r="K77" s="79">
        <v>60.7</v>
      </c>
      <c r="L77" s="146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6"/>
      <c r="K81" s="79">
        <v>43</v>
      </c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4">
        <f>52.6+57.3</f>
        <v>109.9</v>
      </c>
      <c r="K89" s="67">
        <v>368.9</v>
      </c>
      <c r="L89" s="144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4"/>
      <c r="K90" s="67"/>
      <c r="L90" s="144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4">
        <v>112.9</v>
      </c>
      <c r="K92" s="67">
        <v>1987.5</v>
      </c>
      <c r="L92" s="144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47">
        <f t="shared" si="17"/>
        <v>1063.1</v>
      </c>
      <c r="K94" s="83">
        <f t="shared" si="17"/>
        <v>50999.70000000001</v>
      </c>
      <c r="L94" s="147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4">
        <f t="shared" si="18"/>
        <v>0</v>
      </c>
      <c r="K95" s="67">
        <f t="shared" si="18"/>
        <v>36625</v>
      </c>
      <c r="L95" s="144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4">
        <f t="shared" si="19"/>
        <v>165</v>
      </c>
      <c r="K96" s="67">
        <f t="shared" si="19"/>
        <v>33.6</v>
      </c>
      <c r="L96" s="144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4">
        <f t="shared" si="21"/>
        <v>4.4</v>
      </c>
      <c r="K98" s="67">
        <f t="shared" si="21"/>
        <v>0</v>
      </c>
      <c r="L98" s="144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4">
        <f t="shared" si="22"/>
        <v>0</v>
      </c>
      <c r="K99" s="67">
        <f t="shared" si="22"/>
        <v>3.7</v>
      </c>
      <c r="L99" s="144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48">
        <f t="shared" si="24"/>
        <v>893.6999999999999</v>
      </c>
      <c r="K100" s="85">
        <f t="shared" si="24"/>
        <v>14337.40000000001</v>
      </c>
      <c r="L100" s="148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1" sqref="B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40">
        <v>10</v>
      </c>
      <c r="K4" s="8">
        <v>11</v>
      </c>
      <c r="L4" s="140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141"/>
      <c r="K7" s="38">
        <v>12829</v>
      </c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23658.450000000015</v>
      </c>
      <c r="AF7" s="54"/>
      <c r="AG7" s="40"/>
    </row>
    <row r="8" spans="1:55" ht="18" customHeight="1">
      <c r="A8" s="47" t="s">
        <v>30</v>
      </c>
      <c r="B8" s="33">
        <f>SUM(E8:AB8)</f>
        <v>55799.8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42">
        <v>4354.6</v>
      </c>
      <c r="K8" s="138">
        <v>3193.4</v>
      </c>
      <c r="L8" s="142">
        <v>2843.5</v>
      </c>
      <c r="M8" s="137">
        <v>3863</v>
      </c>
      <c r="N8" s="137">
        <v>9444.8</v>
      </c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114599.17000000009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171879.41349</v>
      </c>
      <c r="C9" s="104">
        <f aca="true" t="shared" si="0" ref="C9:AD9">C10+C15+C24+C33+C47+C52+C54+C61+C62+C71+C72+C88+C76+C81+C83+C82+C69+C89+C90+C91+C70+C40+C92</f>
        <v>104340.59999999998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3798.7000000000003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43">
        <f t="shared" si="0"/>
        <v>6228</v>
      </c>
      <c r="K9" s="68">
        <f t="shared" si="0"/>
        <v>13418.9</v>
      </c>
      <c r="L9" s="143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4805.499999999999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69912.9</v>
      </c>
      <c r="AG9" s="69">
        <f>AG10+AG15+AG24+AG33+AG47+AG52+AG54+AG61+AG62+AG71+AG72+AG76+AG88+AG81+AG83+AG82+AG69+AG89+AG91+AG90+AG70+AG40+AG92</f>
        <v>206307.11348999996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210.1</v>
      </c>
      <c r="G10" s="67">
        <v>108.9</v>
      </c>
      <c r="H10" s="67">
        <v>144.4</v>
      </c>
      <c r="I10" s="67">
        <v>27.6</v>
      </c>
      <c r="J10" s="154">
        <v>727.7</v>
      </c>
      <c r="K10" s="67">
        <v>3006</v>
      </c>
      <c r="L10" s="144">
        <v>2574.2</v>
      </c>
      <c r="M10" s="67">
        <v>0.9</v>
      </c>
      <c r="N10" s="67">
        <v>10.4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7767.599999999999</v>
      </c>
      <c r="AG10" s="72">
        <f>B10+C10-AF10</f>
        <v>15392.400000000005</v>
      </c>
      <c r="AH10" s="18"/>
    </row>
    <row r="11" spans="1:34" ht="15.75">
      <c r="A11" s="3" t="s">
        <v>5</v>
      </c>
      <c r="B11" s="72">
        <f>17148.9+260</f>
        <v>17408.9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144">
        <v>709.5</v>
      </c>
      <c r="K11" s="67">
        <v>2940.2</v>
      </c>
      <c r="L11" s="144">
        <v>2536.7</v>
      </c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7324.2</v>
      </c>
      <c r="AG11" s="72">
        <f>B11+C11-AF11</f>
        <v>12363.82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144"/>
      <c r="K12" s="67">
        <v>20.1</v>
      </c>
      <c r="L12" s="144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26.5</v>
      </c>
      <c r="AG12" s="72">
        <f>B12+C12-AF12</f>
        <v>341.29999999999995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702.9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86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144">
        <f t="shared" si="2"/>
        <v>18.200000000000045</v>
      </c>
      <c r="K14" s="67">
        <f t="shared" si="2"/>
        <v>45.70000000000018</v>
      </c>
      <c r="L14" s="144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416.9000000000002</v>
      </c>
      <c r="AG14" s="72">
        <f>AG10-AG11-AG12-AG13</f>
        <v>2687.280000000005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144">
        <v>4.6</v>
      </c>
      <c r="K15" s="67">
        <f>9436.7+764</f>
        <v>10200.7</v>
      </c>
      <c r="L15" s="144">
        <v>333</v>
      </c>
      <c r="M15" s="67">
        <v>923.2</v>
      </c>
      <c r="N15" s="67">
        <v>3162.3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17666.2</v>
      </c>
      <c r="AG15" s="72">
        <f aca="true" t="shared" si="3" ref="AG15:AG31">B15+C15-AF15</f>
        <v>53134.000000000015</v>
      </c>
      <c r="AH15" s="139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145"/>
      <c r="K16" s="75">
        <v>764</v>
      </c>
      <c r="L16" s="14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943.9</v>
      </c>
      <c r="AG16" s="115">
        <f t="shared" si="3"/>
        <v>12517.099999999999</v>
      </c>
      <c r="AH16" s="158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144"/>
      <c r="K17" s="67">
        <f>9436.7+764</f>
        <v>10200.7</v>
      </c>
      <c r="L17" s="144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12128.800000000001</v>
      </c>
      <c r="AG17" s="72">
        <f t="shared" si="3"/>
        <v>34593.51999999999</v>
      </c>
      <c r="AH17" s="153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39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144"/>
      <c r="K19" s="67"/>
      <c r="L19" s="144"/>
      <c r="M19" s="67">
        <v>594.1</v>
      </c>
      <c r="N19" s="67">
        <v>2621.1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3281.8</v>
      </c>
      <c r="AG19" s="72">
        <f t="shared" si="3"/>
        <v>6457.099999999999</v>
      </c>
      <c r="AH19" s="139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4.3</v>
      </c>
      <c r="J20" s="144"/>
      <c r="K20" s="67"/>
      <c r="L20" s="144">
        <v>265.7</v>
      </c>
      <c r="M20" s="67">
        <v>13.7</v>
      </c>
      <c r="N20" s="67">
        <v>1.7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367.4</v>
      </c>
      <c r="AG20" s="72">
        <f t="shared" si="3"/>
        <v>1768.0499999999997</v>
      </c>
      <c r="AH20" s="139"/>
    </row>
    <row r="21" spans="1:34" ht="15.75">
      <c r="A21" s="3" t="s">
        <v>16</v>
      </c>
      <c r="B21" s="72">
        <v>989.309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144"/>
      <c r="K21" s="67"/>
      <c r="L21" s="144"/>
      <c r="M21" s="67">
        <f>238.1+77.3</f>
        <v>315.4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446.59999999999997</v>
      </c>
      <c r="AG21" s="72">
        <f t="shared" si="3"/>
        <v>594.7090000000001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2828.9210000000003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356.5</v>
      </c>
      <c r="J23" s="144">
        <f t="shared" si="4"/>
        <v>4.6</v>
      </c>
      <c r="K23" s="67">
        <f t="shared" si="4"/>
        <v>0</v>
      </c>
      <c r="L23" s="144">
        <f t="shared" si="4"/>
        <v>67.30000000000001</v>
      </c>
      <c r="M23" s="67">
        <f t="shared" si="4"/>
        <v>5.684341886080802E-14</v>
      </c>
      <c r="N23" s="67">
        <f t="shared" si="4"/>
        <v>539.5000000000002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1441.6000000000004</v>
      </c>
      <c r="AG23" s="72">
        <f>B23+C23-AF23</f>
        <v>9711.121000000012</v>
      </c>
      <c r="AH23" s="139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144">
        <v>0.1</v>
      </c>
      <c r="K24" s="67"/>
      <c r="L24" s="144">
        <f>513.6+9223.7</f>
        <v>9737.300000000001</v>
      </c>
      <c r="M24" s="67">
        <f>482.3+471.7</f>
        <v>954</v>
      </c>
      <c r="N24" s="67">
        <v>91.5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12538.900000000001</v>
      </c>
      <c r="AG24" s="72">
        <f t="shared" si="3"/>
        <v>29992.599999999984</v>
      </c>
      <c r="AI24" s="86"/>
    </row>
    <row r="25" spans="1:35" s="162" customFormat="1" ht="15" customHeight="1">
      <c r="A25" s="159" t="s">
        <v>39</v>
      </c>
      <c r="B25" s="145">
        <v>15694.5</v>
      </c>
      <c r="C25" s="145">
        <v>308.09999999999854</v>
      </c>
      <c r="D25" s="145"/>
      <c r="E25" s="145"/>
      <c r="F25" s="145"/>
      <c r="G25" s="145"/>
      <c r="H25" s="145"/>
      <c r="I25" s="145">
        <v>759.8</v>
      </c>
      <c r="J25" s="145"/>
      <c r="K25" s="145"/>
      <c r="L25" s="145">
        <v>9223.7</v>
      </c>
      <c r="M25" s="145">
        <v>471.7</v>
      </c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10455.2</v>
      </c>
      <c r="AG25" s="160">
        <f t="shared" si="3"/>
        <v>5547.399999999998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144">
        <f t="shared" si="5"/>
        <v>0.1</v>
      </c>
      <c r="K32" s="67">
        <f t="shared" si="5"/>
        <v>0</v>
      </c>
      <c r="L32" s="144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12538.900000000001</v>
      </c>
      <c r="AG32" s="72">
        <f>AG24</f>
        <v>29992.599999999984</v>
      </c>
    </row>
    <row r="33" spans="1:33" ht="15" customHeight="1">
      <c r="A33" s="4" t="s">
        <v>8</v>
      </c>
      <c r="B33" s="72">
        <v>2206</v>
      </c>
      <c r="C33" s="72">
        <v>1923.49</v>
      </c>
      <c r="D33" s="67"/>
      <c r="E33" s="67"/>
      <c r="F33" s="67"/>
      <c r="G33" s="67"/>
      <c r="H33" s="67"/>
      <c r="I33" s="67"/>
      <c r="J33" s="144">
        <v>50</v>
      </c>
      <c r="K33" s="67"/>
      <c r="L33" s="144">
        <v>85.8</v>
      </c>
      <c r="M33" s="67"/>
      <c r="N33" s="67">
        <v>1.8</v>
      </c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137.60000000000002</v>
      </c>
      <c r="AG33" s="72">
        <f aca="true" t="shared" si="6" ref="AG33:AG38">B33+C33-AF33</f>
        <v>3991.89</v>
      </c>
    </row>
    <row r="34" spans="1:33" ht="15.75">
      <c r="A34" s="3" t="s">
        <v>5</v>
      </c>
      <c r="B34" s="72">
        <v>283.62</v>
      </c>
      <c r="C34" s="72">
        <v>55.69999999999999</v>
      </c>
      <c r="D34" s="67"/>
      <c r="E34" s="67"/>
      <c r="F34" s="67"/>
      <c r="G34" s="67"/>
      <c r="H34" s="67"/>
      <c r="I34" s="67"/>
      <c r="J34" s="144"/>
      <c r="K34" s="67"/>
      <c r="L34" s="144">
        <v>83.9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83.9</v>
      </c>
      <c r="AG34" s="72">
        <f t="shared" si="6"/>
        <v>255.42</v>
      </c>
    </row>
    <row r="35" spans="1:33" ht="15.75">
      <c r="A35" s="3" t="s">
        <v>1</v>
      </c>
      <c r="B35" s="72">
        <v>97.486</v>
      </c>
      <c r="C35" s="72">
        <v>168.59999999999997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266.08599999999996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/>
      <c r="L36" s="144">
        <v>0.1</v>
      </c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0.1</v>
      </c>
      <c r="AG36" s="72">
        <f t="shared" si="6"/>
        <v>20.599999999999998</v>
      </c>
    </row>
    <row r="37" spans="1:33" ht="15.75">
      <c r="A37" s="3" t="s">
        <v>16</v>
      </c>
      <c r="B37" s="72">
        <v>1496.964</v>
      </c>
      <c r="C37" s="72">
        <v>1633.1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3130.064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50</v>
      </c>
      <c r="K39" s="67">
        <f t="shared" si="7"/>
        <v>0</v>
      </c>
      <c r="L39" s="144">
        <f t="shared" si="7"/>
        <v>1.7999999999999914</v>
      </c>
      <c r="M39" s="67">
        <f t="shared" si="7"/>
        <v>0</v>
      </c>
      <c r="N39" s="67">
        <f t="shared" si="7"/>
        <v>1.8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53.59999999999999</v>
      </c>
      <c r="AG39" s="72">
        <f>AG33-AG34-AG36-AG38-AG35-AG37</f>
        <v>319.72000000000025</v>
      </c>
    </row>
    <row r="40" spans="1:33" ht="15" customHeight="1">
      <c r="A40" s="4" t="s">
        <v>29</v>
      </c>
      <c r="B40" s="72">
        <v>1126.866</v>
      </c>
      <c r="C40" s="72">
        <v>119</v>
      </c>
      <c r="D40" s="67"/>
      <c r="E40" s="67"/>
      <c r="F40" s="67"/>
      <c r="G40" s="67"/>
      <c r="H40" s="67"/>
      <c r="I40" s="67">
        <v>3.8</v>
      </c>
      <c r="J40" s="144"/>
      <c r="K40" s="67"/>
      <c r="L40" s="144">
        <v>389.3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393.1</v>
      </c>
      <c r="AG40" s="72">
        <f aca="true" t="shared" si="8" ref="AG40:AG45">B40+C40-AF40</f>
        <v>852.766</v>
      </c>
    </row>
    <row r="41" spans="1:34" ht="15.75">
      <c r="A41" s="3" t="s">
        <v>5</v>
      </c>
      <c r="B41" s="72">
        <v>1078.186</v>
      </c>
      <c r="C41" s="72">
        <v>35.899999999999864</v>
      </c>
      <c r="D41" s="67"/>
      <c r="E41" s="67"/>
      <c r="F41" s="67"/>
      <c r="G41" s="67"/>
      <c r="H41" s="67"/>
      <c r="I41" s="67"/>
      <c r="J41" s="144"/>
      <c r="K41" s="67"/>
      <c r="L41" s="144">
        <v>367.7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367.7</v>
      </c>
      <c r="AG41" s="72">
        <f t="shared" si="8"/>
        <v>746.3859999999997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14.6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24.2</v>
      </c>
    </row>
    <row r="44" spans="1:33" ht="15.75">
      <c r="A44" s="3" t="s">
        <v>2</v>
      </c>
      <c r="B44" s="72">
        <v>6.33</v>
      </c>
      <c r="C44" s="72">
        <v>51</v>
      </c>
      <c r="D44" s="67"/>
      <c r="E44" s="67"/>
      <c r="F44" s="67"/>
      <c r="G44" s="67"/>
      <c r="H44" s="67"/>
      <c r="I44" s="67">
        <v>0.6</v>
      </c>
      <c r="J44" s="144"/>
      <c r="K44" s="67"/>
      <c r="L44" s="144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0.6</v>
      </c>
      <c r="AG44" s="72">
        <f t="shared" si="8"/>
        <v>56.73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32.750000000000064</v>
      </c>
      <c r="C46" s="72">
        <f t="shared" si="9"/>
        <v>16.700000000000145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3.1999999999999997</v>
      </c>
      <c r="J46" s="144">
        <f t="shared" si="9"/>
        <v>0</v>
      </c>
      <c r="K46" s="67">
        <f t="shared" si="9"/>
        <v>0</v>
      </c>
      <c r="L46" s="144">
        <f t="shared" si="9"/>
        <v>21.600000000000023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24.800000000000022</v>
      </c>
      <c r="AG46" s="72">
        <f>AG40-AG41-AG42-AG43-AG44-AG45</f>
        <v>24.650000000000226</v>
      </c>
    </row>
    <row r="47" spans="1:33" ht="17.25" customHeight="1">
      <c r="A47" s="4" t="s">
        <v>43</v>
      </c>
      <c r="B47" s="70">
        <v>845.4042299999967</v>
      </c>
      <c r="C47" s="72">
        <v>1303.9899999999998</v>
      </c>
      <c r="D47" s="67"/>
      <c r="E47" s="79">
        <v>45.1</v>
      </c>
      <c r="F47" s="79">
        <v>20.5</v>
      </c>
      <c r="G47" s="79">
        <v>127.1</v>
      </c>
      <c r="H47" s="79">
        <v>4.6</v>
      </c>
      <c r="I47" s="79">
        <v>64.3</v>
      </c>
      <c r="J47" s="146"/>
      <c r="K47" s="79">
        <v>36.4</v>
      </c>
      <c r="L47" s="146">
        <f>328.8-1.6</f>
        <v>327.2</v>
      </c>
      <c r="M47" s="79">
        <v>12.8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637.9999999999999</v>
      </c>
      <c r="AG47" s="72">
        <f>B47+C47-AF47</f>
        <v>1511.3942299999962</v>
      </c>
    </row>
    <row r="48" spans="1:33" ht="15.75">
      <c r="A48" s="3" t="s">
        <v>5</v>
      </c>
      <c r="B48" s="72">
        <v>36.375</v>
      </c>
      <c r="C48" s="72">
        <v>70.4</v>
      </c>
      <c r="D48" s="67"/>
      <c r="E48" s="79"/>
      <c r="F48" s="79"/>
      <c r="G48" s="79"/>
      <c r="H48" s="79"/>
      <c r="I48" s="79"/>
      <c r="J48" s="146"/>
      <c r="K48" s="79">
        <v>30.9</v>
      </c>
      <c r="L48" s="146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30.9</v>
      </c>
      <c r="AG48" s="72">
        <f>B48+C48-AF48</f>
        <v>75.875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144"/>
      <c r="K49" s="67">
        <v>5.5</v>
      </c>
      <c r="L49" s="144">
        <v>312.1</v>
      </c>
      <c r="M49" s="67">
        <v>9.5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491.1</v>
      </c>
      <c r="AG49" s="72">
        <f>B49+C49-AF49</f>
        <v>862.9720000000001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144">
        <f t="shared" si="10"/>
        <v>0</v>
      </c>
      <c r="K51" s="67">
        <f t="shared" si="10"/>
        <v>0</v>
      </c>
      <c r="L51" s="144">
        <f t="shared" si="10"/>
        <v>15.099999999999966</v>
      </c>
      <c r="M51" s="67">
        <f t="shared" si="10"/>
        <v>3.3000000000000007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115.99999999999996</v>
      </c>
      <c r="AG51" s="72">
        <f>AG47-AG49-AG48</f>
        <v>572.5472299999961</v>
      </c>
    </row>
    <row r="52" spans="1:33" ht="15" customHeight="1">
      <c r="A52" s="4" t="s">
        <v>0</v>
      </c>
      <c r="B52" s="72">
        <v>5294.90226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144">
        <v>222.5</v>
      </c>
      <c r="K52" s="67"/>
      <c r="L52" s="144"/>
      <c r="M52" s="67">
        <v>462.3</v>
      </c>
      <c r="N52" s="67">
        <v>128.1</v>
      </c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2301.1</v>
      </c>
      <c r="AG52" s="72">
        <f aca="true" t="shared" si="11" ref="AG52:AG59">B52+C52-AF52</f>
        <v>6394.312259999999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144">
        <v>66</v>
      </c>
      <c r="K53" s="67"/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628.6</v>
      </c>
      <c r="AG53" s="72">
        <f t="shared" si="11"/>
        <v>821.101</v>
      </c>
    </row>
    <row r="54" spans="1:34" ht="15" customHeight="1">
      <c r="A54" s="4" t="s">
        <v>9</v>
      </c>
      <c r="B54" s="111">
        <v>1729.263</v>
      </c>
      <c r="C54" s="72">
        <v>1301.6499999999999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144">
        <v>10.4</v>
      </c>
      <c r="K54" s="67">
        <v>89.8</v>
      </c>
      <c r="L54" s="144">
        <v>488.7</v>
      </c>
      <c r="M54" s="67">
        <v>19</v>
      </c>
      <c r="N54" s="67">
        <v>6.2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1072.8999999999999</v>
      </c>
      <c r="AG54" s="72">
        <f t="shared" si="11"/>
        <v>1958.0129999999997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144"/>
      <c r="K55" s="67">
        <v>89.8</v>
      </c>
      <c r="L55" s="144">
        <v>485</v>
      </c>
      <c r="M55" s="67">
        <v>19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593.8</v>
      </c>
      <c r="AG55" s="72">
        <f t="shared" si="11"/>
        <v>855.5070000000001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20.536</v>
      </c>
      <c r="C57" s="144">
        <v>36.500000000000114</v>
      </c>
      <c r="D57" s="144"/>
      <c r="E57" s="144"/>
      <c r="F57" s="144">
        <v>7.6</v>
      </c>
      <c r="G57" s="144"/>
      <c r="H57" s="144"/>
      <c r="I57" s="144"/>
      <c r="J57" s="144"/>
      <c r="K57" s="144"/>
      <c r="L57" s="144">
        <v>0.4</v>
      </c>
      <c r="M57" s="144"/>
      <c r="N57" s="144">
        <v>4.3</v>
      </c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12.3</v>
      </c>
      <c r="AG57" s="144">
        <f t="shared" si="11"/>
        <v>44.73600000000012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525.9199999999998</v>
      </c>
      <c r="C60" s="72">
        <f t="shared" si="12"/>
        <v>998.6499999999997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144">
        <f t="shared" si="12"/>
        <v>10.4</v>
      </c>
      <c r="K60" s="67">
        <f t="shared" si="12"/>
        <v>0</v>
      </c>
      <c r="L60" s="144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466.7999999999999</v>
      </c>
      <c r="AG60" s="72">
        <f>AG54-AG55-AG57-AG59-AG56-AG58</f>
        <v>1057.7699999999995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</v>
      </c>
      <c r="AG61" s="72">
        <f aca="true" t="shared" si="14" ref="AG61:AG67">B61+C61-AF61</f>
        <v>731.9000000000001</v>
      </c>
    </row>
    <row r="62" spans="1:33" s="18" customFormat="1" ht="15" customHeight="1">
      <c r="A62" s="108" t="s">
        <v>11</v>
      </c>
      <c r="B62" s="72">
        <v>3961.939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144">
        <v>3</v>
      </c>
      <c r="K62" s="72"/>
      <c r="L62" s="144">
        <v>10.5</v>
      </c>
      <c r="M62" s="72">
        <v>814.6</v>
      </c>
      <c r="N62" s="72">
        <v>17.2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909.7</v>
      </c>
      <c r="AG62" s="72">
        <f t="shared" si="14"/>
        <v>5245.539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144"/>
      <c r="K63" s="67"/>
      <c r="L63" s="144"/>
      <c r="M63" s="67">
        <v>658.1</v>
      </c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658.1</v>
      </c>
      <c r="AG63" s="72">
        <f t="shared" si="14"/>
        <v>2243.1040000000003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144"/>
      <c r="K65" s="67"/>
      <c r="L65" s="144">
        <v>4.2</v>
      </c>
      <c r="M65" s="67"/>
      <c r="N65" s="67">
        <v>10.2</v>
      </c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38.599999999999994</v>
      </c>
      <c r="AG65" s="72">
        <f t="shared" si="14"/>
        <v>65.00000000000001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144"/>
      <c r="K66" s="67"/>
      <c r="L66" s="144">
        <v>0.4</v>
      </c>
      <c r="M66" s="67"/>
      <c r="N66" s="67">
        <v>0.3</v>
      </c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6.5</v>
      </c>
      <c r="AG66" s="72">
        <f t="shared" si="14"/>
        <v>135.94500000000002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2132.99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144">
        <f t="shared" si="15"/>
        <v>3</v>
      </c>
      <c r="K68" s="67">
        <f t="shared" si="15"/>
        <v>0</v>
      </c>
      <c r="L68" s="144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206.5</v>
      </c>
      <c r="AG68" s="72">
        <f>AG62-AG63-AG66-AG67-AG65-AG64</f>
        <v>2691.4899999999993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144"/>
      <c r="K69" s="67"/>
      <c r="L69" s="144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1565.4</v>
      </c>
      <c r="AG69" s="130">
        <f aca="true" t="shared" si="16" ref="AG69:AG92">B69+C69-AF69</f>
        <v>3082.939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1137.2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144">
        <v>40.5</v>
      </c>
      <c r="K72" s="67">
        <v>26.6</v>
      </c>
      <c r="L72" s="144">
        <v>9.8</v>
      </c>
      <c r="M72" s="67"/>
      <c r="N72" s="67">
        <v>0.7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387.40000000000003</v>
      </c>
      <c r="AG72" s="130">
        <f t="shared" si="16"/>
        <v>3594.9</v>
      </c>
      <c r="AH72" s="86">
        <f>AG72+AG69+AG76</f>
        <v>7154.699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144"/>
      <c r="K74" s="67">
        <v>26</v>
      </c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144"/>
      <c r="K75" s="67"/>
      <c r="L75" s="144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102.80000000000001</v>
      </c>
    </row>
    <row r="76" spans="1:35" s="11" customFormat="1" ht="15.75">
      <c r="A76" s="12" t="s">
        <v>48</v>
      </c>
      <c r="B76" s="72">
        <f>268.6+170.4-107</f>
        <v>332</v>
      </c>
      <c r="C76" s="72">
        <v>231.05999999999995</v>
      </c>
      <c r="D76" s="67"/>
      <c r="E76" s="79"/>
      <c r="F76" s="79"/>
      <c r="G76" s="79"/>
      <c r="H76" s="79"/>
      <c r="I76" s="79"/>
      <c r="J76" s="146"/>
      <c r="K76" s="79"/>
      <c r="L76" s="146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86.2</v>
      </c>
      <c r="AG76" s="130">
        <f t="shared" si="16"/>
        <v>476.85999999999996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146"/>
      <c r="K77" s="79"/>
      <c r="L77" s="146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50.4</v>
      </c>
      <c r="AG77" s="130">
        <f t="shared" si="16"/>
        <v>95.5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146"/>
      <c r="K80" s="79"/>
      <c r="L80" s="146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146"/>
      <c r="K81" s="79"/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</f>
        <v>6406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144"/>
      <c r="K89" s="67"/>
      <c r="L89" s="144">
        <v>1140.2</v>
      </c>
      <c r="M89" s="67">
        <v>2083.8</v>
      </c>
      <c r="N89" s="67">
        <v>254.9</v>
      </c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6003</v>
      </c>
      <c r="AG89" s="72">
        <f t="shared" si="16"/>
        <v>2325.699999999997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144">
        <v>1173.1</v>
      </c>
      <c r="K90" s="67"/>
      <c r="L90" s="144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</f>
        <v>47665.6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144">
        <v>3996.1</v>
      </c>
      <c r="K92" s="67">
        <v>59.4</v>
      </c>
      <c r="L92" s="144">
        <v>398.6</v>
      </c>
      <c r="M92" s="67">
        <v>4382.3</v>
      </c>
      <c r="N92" s="67">
        <v>345.9</v>
      </c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16511.9</v>
      </c>
      <c r="AG92" s="72">
        <f t="shared" si="16"/>
        <v>74697.79999999999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171879.41349</v>
      </c>
      <c r="C94" s="132">
        <f t="shared" si="17"/>
        <v>104340.59999999998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3798.7000000000003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47">
        <f t="shared" si="17"/>
        <v>6228</v>
      </c>
      <c r="K94" s="83">
        <f t="shared" si="17"/>
        <v>13418.9</v>
      </c>
      <c r="L94" s="147">
        <f t="shared" si="17"/>
        <v>15494.6</v>
      </c>
      <c r="M94" s="83">
        <f t="shared" si="17"/>
        <v>9703.400000000001</v>
      </c>
      <c r="N94" s="83">
        <f t="shared" si="17"/>
        <v>4805.499999999999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69912.9</v>
      </c>
      <c r="AG94" s="84">
        <f>AG10+AG15+AG24+AG33+AG47+AG52+AG54+AG61+AG62+AG69+AG71+AG72+AG76+AG81+AG82+AG83+AG88+AG89+AG90+AG91+AG70+AG40+AG92</f>
        <v>206307.11348999996</v>
      </c>
    </row>
    <row r="95" spans="1:33" ht="15.75">
      <c r="A95" s="3" t="s">
        <v>5</v>
      </c>
      <c r="B95" s="22">
        <f>B11+B17+B26+B34+B55+B63+B73+B41+B77+B48</f>
        <v>54779.41200000001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144">
        <f t="shared" si="18"/>
        <v>709.5</v>
      </c>
      <c r="K95" s="67">
        <f t="shared" si="18"/>
        <v>13261.6</v>
      </c>
      <c r="L95" s="144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21237.8</v>
      </c>
      <c r="AG95" s="71">
        <f>B95+C95-AF95</f>
        <v>51229.132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4.8999999999999995</v>
      </c>
      <c r="J96" s="144">
        <f t="shared" si="19"/>
        <v>66</v>
      </c>
      <c r="K96" s="67">
        <f t="shared" si="19"/>
        <v>46.1</v>
      </c>
      <c r="L96" s="144">
        <f t="shared" si="19"/>
        <v>266.59999999999997</v>
      </c>
      <c r="M96" s="67">
        <f t="shared" si="19"/>
        <v>14.7</v>
      </c>
      <c r="N96" s="67">
        <f t="shared" si="19"/>
        <v>6.3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1116.3</v>
      </c>
      <c r="AG96" s="71">
        <f>B96+C96-AF96</f>
        <v>3636.562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144">
        <f t="shared" si="21"/>
        <v>0</v>
      </c>
      <c r="K98" s="67">
        <f t="shared" si="21"/>
        <v>0</v>
      </c>
      <c r="L98" s="144">
        <f t="shared" si="21"/>
        <v>4.2</v>
      </c>
      <c r="M98" s="67">
        <f t="shared" si="21"/>
        <v>594.1</v>
      </c>
      <c r="N98" s="67">
        <f t="shared" si="21"/>
        <v>2631.2999999999997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3320.3999999999996</v>
      </c>
      <c r="AG98" s="71">
        <f>B98+C98-AF98</f>
        <v>6812.386</v>
      </c>
    </row>
    <row r="99" spans="1:33" ht="15.75">
      <c r="A99" s="3" t="s">
        <v>16</v>
      </c>
      <c r="B99" s="22">
        <f aca="true" t="shared" si="22" ref="B99:X99">B21+B30+B49+B37+B58+B13+B75+B67</f>
        <v>3275.675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144">
        <f t="shared" si="22"/>
        <v>0</v>
      </c>
      <c r="K99" s="67">
        <f t="shared" si="22"/>
        <v>5.5</v>
      </c>
      <c r="L99" s="144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937.6999999999999</v>
      </c>
      <c r="AG99" s="71">
        <f>B99+C99-AF99</f>
        <v>4800.545000000001</v>
      </c>
    </row>
    <row r="100" spans="1:33" ht="12.75">
      <c r="A100" s="1" t="s">
        <v>35</v>
      </c>
      <c r="B100" s="2">
        <f aca="true" t="shared" si="24" ref="B100:AD100">B94-B95-B96-B97-B98-B99</f>
        <v>110940.67848999999</v>
      </c>
      <c r="C100" s="20">
        <f t="shared" si="24"/>
        <v>72178.20999999998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3136.2000000000003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2379.5000000000005</v>
      </c>
      <c r="J100" s="148">
        <f t="shared" si="24"/>
        <v>5452.5</v>
      </c>
      <c r="K100" s="85">
        <f t="shared" si="24"/>
        <v>105.69999999999928</v>
      </c>
      <c r="L100" s="148">
        <f t="shared" si="24"/>
        <v>11438.4</v>
      </c>
      <c r="M100" s="85">
        <f t="shared" si="24"/>
        <v>8042.200000000001</v>
      </c>
      <c r="N100" s="85">
        <f t="shared" si="24"/>
        <v>2167.899999999999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43300.69999999999</v>
      </c>
      <c r="AG100" s="85">
        <f>AG94-AG95-AG96-AG97-AG98-AG99</f>
        <v>139818.18848999997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2018-06-23T09:07:36Z</cp:lastPrinted>
  <dcterms:created xsi:type="dcterms:W3CDTF">2002-11-05T08:53:00Z</dcterms:created>
  <dcterms:modified xsi:type="dcterms:W3CDTF">2018-07-17T11:44:38Z</dcterms:modified>
  <cp:category/>
  <cp:version/>
  <cp:contentType/>
  <cp:contentStatus/>
</cp:coreProperties>
</file>